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la\dfs\ENRG\ENRG-Planning1\Planning Policy\Local Plan Documents\1. Revised PSVLP\Flood Risk\1. New Site Screening\"/>
    </mc:Choice>
  </mc:AlternateContent>
  <bookViews>
    <workbookView xWindow="-120" yWindow="-120" windowWidth="25440" windowHeight="15390"/>
  </bookViews>
  <sheets>
    <sheet name="Sites Assessment" sheetId="3" r:id="rId1"/>
    <sheet name="Calculations" sheetId="1" state="hidden" r:id="rId2"/>
  </sheets>
  <definedNames>
    <definedName name="_xlnm._FilterDatabase" localSheetId="1" hidden="1">Calculations!$A$1:$U$3</definedName>
    <definedName name="_xlnm._FilterDatabase" localSheetId="0" hidden="1">'Sites Assessment'!$B$25:$W$27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8" i="3" l="1"/>
  <c r="C28" i="3"/>
  <c r="D28" i="3"/>
  <c r="S13" i="3" s="1"/>
  <c r="E28" i="3"/>
  <c r="F28" i="3"/>
  <c r="G28" i="3"/>
  <c r="H28" i="3"/>
  <c r="I28" i="3"/>
  <c r="J28" i="3"/>
  <c r="K28" i="3"/>
  <c r="L28" i="3"/>
  <c r="M28" i="3"/>
  <c r="N28" i="3"/>
  <c r="O28" i="3"/>
  <c r="P28" i="3"/>
  <c r="Q28" i="3"/>
  <c r="R28" i="3"/>
  <c r="S28" i="3"/>
  <c r="Q4" i="1"/>
  <c r="V4" i="1" s="1"/>
  <c r="R4" i="1"/>
  <c r="S4" i="1"/>
  <c r="T4" i="1"/>
  <c r="U4" i="1"/>
  <c r="O4" i="1"/>
  <c r="P6" i="1"/>
  <c r="I4" i="1"/>
  <c r="J4" i="1"/>
  <c r="K4" i="1"/>
  <c r="L4" i="1"/>
  <c r="H4" i="1"/>
  <c r="E13" i="3" l="1"/>
  <c r="M13" i="3"/>
  <c r="N13" i="3"/>
  <c r="O13" i="3"/>
  <c r="F13" i="3"/>
  <c r="G13" i="3"/>
  <c r="H13" i="3"/>
  <c r="P13" i="3"/>
  <c r="Q13" i="3"/>
  <c r="L13" i="3"/>
  <c r="I13" i="3"/>
  <c r="J13" i="3"/>
  <c r="R13" i="3"/>
  <c r="D13" i="3"/>
  <c r="K13" i="3"/>
  <c r="M7" i="1"/>
  <c r="C27" i="3" l="1"/>
  <c r="C26" i="3"/>
  <c r="R3" i="1"/>
  <c r="S3" i="1"/>
  <c r="U3" i="1"/>
  <c r="U2" i="1"/>
  <c r="S2" i="1"/>
  <c r="R2" i="1"/>
  <c r="O3" i="1"/>
  <c r="T3" i="1" s="1"/>
  <c r="O2" i="1"/>
  <c r="K3" i="1"/>
  <c r="K2" i="1"/>
  <c r="J3" i="1"/>
  <c r="J2" i="1"/>
  <c r="I3" i="1"/>
  <c r="I2" i="1"/>
  <c r="I6" i="1" s="1"/>
  <c r="H3" i="1"/>
  <c r="L3" i="1" s="1"/>
  <c r="H2" i="1"/>
  <c r="L2" i="1" s="1"/>
  <c r="Q3" i="1" l="1"/>
  <c r="V3" i="1" s="1"/>
  <c r="O27" i="3" s="1"/>
  <c r="Q2" i="1"/>
  <c r="V2" i="1" s="1"/>
  <c r="O26" i="3" s="1"/>
  <c r="T2" i="1"/>
  <c r="D26" i="3"/>
  <c r="E26" i="3"/>
  <c r="F26" i="3"/>
  <c r="G26" i="3"/>
  <c r="H26" i="3"/>
  <c r="I26" i="3"/>
  <c r="J26" i="3"/>
  <c r="K26" i="3"/>
  <c r="L26" i="3"/>
  <c r="M26" i="3"/>
  <c r="P26" i="3"/>
  <c r="Q26" i="3"/>
  <c r="R26" i="3"/>
  <c r="S26" i="3"/>
  <c r="D27" i="3"/>
  <c r="E27" i="3"/>
  <c r="F27" i="3"/>
  <c r="G27" i="3"/>
  <c r="H27" i="3"/>
  <c r="I27" i="3"/>
  <c r="J27" i="3"/>
  <c r="K27" i="3"/>
  <c r="L27" i="3"/>
  <c r="M27" i="3"/>
  <c r="P27" i="3"/>
  <c r="Q27" i="3"/>
  <c r="R27" i="3"/>
  <c r="S27" i="3"/>
  <c r="N27" i="3" l="1"/>
  <c r="N26" i="3"/>
  <c r="P7" i="1"/>
  <c r="D14" i="3" l="1"/>
  <c r="U7" i="1"/>
  <c r="S7" i="1"/>
  <c r="P14" i="3" l="1"/>
  <c r="Q14" i="3"/>
  <c r="N14" i="3"/>
  <c r="N7" i="1" l="1"/>
  <c r="O14" i="3" l="1"/>
  <c r="N6" i="1" l="1"/>
  <c r="M6" i="1"/>
  <c r="Y2" i="1" l="1"/>
  <c r="X2" i="1" l="1"/>
  <c r="R14" i="3" l="1"/>
  <c r="B27" i="3"/>
  <c r="Y3" i="1" l="1"/>
  <c r="R7" i="1" l="1"/>
  <c r="K6" i="1"/>
  <c r="K7" i="1" s="1"/>
  <c r="J6" i="1"/>
  <c r="J7" i="1" s="1"/>
  <c r="I7" i="1"/>
  <c r="U6" i="1"/>
  <c r="S6" i="1"/>
  <c r="R6" i="1"/>
  <c r="X3" i="1"/>
  <c r="Y7" i="1" l="1"/>
  <c r="L6" i="1"/>
  <c r="L7" i="1" s="1"/>
  <c r="Y6" i="1"/>
  <c r="S14" i="3" l="1"/>
  <c r="X7" i="1"/>
  <c r="J14" i="3" l="1"/>
  <c r="M14" i="3"/>
  <c r="H14" i="3"/>
  <c r="L14" i="3"/>
  <c r="G14" i="3"/>
  <c r="K14" i="3" l="1"/>
  <c r="I14" i="3"/>
  <c r="E14" i="3"/>
  <c r="B26" i="3"/>
  <c r="F14" i="3" l="1"/>
</calcChain>
</file>

<file path=xl/sharedStrings.xml><?xml version="1.0" encoding="utf-8"?>
<sst xmlns="http://schemas.openxmlformats.org/spreadsheetml/2006/main" count="121" uniqueCount="68">
  <si>
    <t>SiteRef</t>
  </si>
  <si>
    <t>Proposed_Use</t>
  </si>
  <si>
    <t>Area_Ha</t>
  </si>
  <si>
    <t>FZ3b_pct</t>
  </si>
  <si>
    <t>FZ3a_pct</t>
  </si>
  <si>
    <t>FZ2_pct</t>
  </si>
  <si>
    <t>Summary Table</t>
  </si>
  <si>
    <t>The colour coding shows the highest risk element of the flood zone that is present on site and is not in itself an indication of whether the site should or shouldn’t be developed for flooding reason</t>
  </si>
  <si>
    <t>Flood Zone 1</t>
  </si>
  <si>
    <t>Flood Zone 2</t>
  </si>
  <si>
    <t>Flood Zone 3a</t>
  </si>
  <si>
    <t>Flood Zone 3b</t>
  </si>
  <si>
    <t>Number of Sites</t>
  </si>
  <si>
    <t>Area (ha)</t>
  </si>
  <si>
    <t xml:space="preserve">No. 100% </t>
  </si>
  <si>
    <t>No.</t>
  </si>
  <si>
    <t>Key</t>
  </si>
  <si>
    <t>TOTAL</t>
  </si>
  <si>
    <t>Main Table</t>
  </si>
  <si>
    <t xml:space="preserve">Flood Zone 1 + Surface Water </t>
  </si>
  <si>
    <t>Site Reference</t>
  </si>
  <si>
    <t>Site Name</t>
  </si>
  <si>
    <t>%</t>
  </si>
  <si>
    <t>FZ1</t>
  </si>
  <si>
    <t>FZ3a_Area</t>
  </si>
  <si>
    <t>FZ2_Area</t>
  </si>
  <si>
    <t>FZ3b_Area</t>
  </si>
  <si>
    <t>Name</t>
  </si>
  <si>
    <t>FZ1_Area</t>
  </si>
  <si>
    <t>Significant Surface Water Risk?</t>
  </si>
  <si>
    <t>Level 1 Strategic Recommendation (see SFRA Report)</t>
  </si>
  <si>
    <t>Risk of Flooding from Surface Water</t>
  </si>
  <si>
    <t>High Risk (1 in 30 year outline)</t>
  </si>
  <si>
    <t>Medium Risk (1 in 100 year outline)</t>
  </si>
  <si>
    <t>Low Risk (1 in 1000 year outline)</t>
  </si>
  <si>
    <t>Flood Risk Vulnerability Classification (NPPF)</t>
  </si>
  <si>
    <t>Council Comments</t>
  </si>
  <si>
    <t>QA</t>
  </si>
  <si>
    <t>Residential</t>
  </si>
  <si>
    <t>RoFSW30yr_Area</t>
  </si>
  <si>
    <t>RoFSW100yr_Area</t>
  </si>
  <si>
    <t>RoFSW1000yr_Area</t>
  </si>
  <si>
    <t>RoFSW30yr_pct</t>
  </si>
  <si>
    <t>RoFSW100yr_pct</t>
  </si>
  <si>
    <t>RoFSW1000yr_pct</t>
  </si>
  <si>
    <t>RoFSW100yr_Area_cumulative</t>
  </si>
  <si>
    <t>RoFSW1000yr_Area_cumulative</t>
  </si>
  <si>
    <t>RoFSW100yr_pct_cumulative</t>
  </si>
  <si>
    <t>RoFSW1000yr_pct_cumulative</t>
  </si>
  <si>
    <t>Development Considerations</t>
  </si>
  <si>
    <t>Proposed Use</t>
  </si>
  <si>
    <t>Fluvial Flood Zone Coverage</t>
  </si>
  <si>
    <t>JBA1</t>
  </si>
  <si>
    <t>Yes</t>
  </si>
  <si>
    <t>No</t>
  </si>
  <si>
    <t>More vulnerable</t>
  </si>
  <si>
    <t>Strategic Recommendation A</t>
  </si>
  <si>
    <t>JBA2</t>
  </si>
  <si>
    <t>Dam Lane, Croft</t>
  </si>
  <si>
    <t>Massey Brook Lane</t>
  </si>
  <si>
    <t>Level 1 SFRA Extra Sites Assessment</t>
  </si>
  <si>
    <t>Warrington Borough Council</t>
  </si>
  <si>
    <t>Strategic Recommendation D</t>
  </si>
  <si>
    <t>Consider withdrawal based on significant level of fluvial or SW risk (if development cannot be directed away from areas at risk)</t>
  </si>
  <si>
    <t>JBA3</t>
  </si>
  <si>
    <t>School Farm, Appleton</t>
  </si>
  <si>
    <t>Subject to FRA</t>
  </si>
  <si>
    <t>Agree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</si>
</sst>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809]dd\ mmmm\ yyyy;@"/>
    <numFmt numFmtId="165" formatCode="0.00000000000"/>
    <numFmt numFmtId="166" formatCode="0.0000"/>
    <numFmt numFmtId="167" formatCode="0.000000000"/>
    <numFmt numFmtId="168" formatCode="0.0000000"/>
    <numFmt numFmtId="169" formatCode="0.00000000"/>
    <numFmt numFmtId="170" formatCode="0.0000000000000"/>
  </numFmts>
  <fonts count="12" x14ac:knownFonts="1">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2"/>
      <color rgb="FF002060"/>
      <name val="Arial"/>
      <family val="2"/>
    </font>
    <font>
      <b/>
      <sz val="12"/>
      <name val="Arial"/>
      <family val="2"/>
    </font>
    <font>
      <sz val="10"/>
      <name val="Arial"/>
      <family val="2"/>
    </font>
    <font>
      <b/>
      <sz val="10"/>
      <color rgb="FF002060"/>
      <name val="Arial"/>
      <family val="2"/>
    </font>
    <font>
      <b/>
      <sz val="10"/>
      <color theme="0"/>
      <name val="Arial"/>
      <family val="2"/>
    </font>
    <font>
      <b/>
      <sz val="16"/>
      <name val="Arial"/>
      <family val="2"/>
    </font>
    <font>
      <b/>
      <sz val="16"/>
      <color rgb="FF002060"/>
      <name val="Arial"/>
      <family val="2"/>
    </font>
    <font>
      <b/>
      <sz val="14"/>
      <color rgb="FF002060"/>
      <name val="Arial"/>
      <family val="2"/>
    </font>
  </fonts>
  <fills count="12">
    <fill>
      <patternFill patternType="none"/>
    </fill>
    <fill>
      <patternFill patternType="gray125"/>
    </fill>
    <fill>
      <patternFill patternType="solid">
        <fgColor theme="5"/>
      </patternFill>
    </fill>
    <fill>
      <patternFill patternType="solid">
        <fgColor theme="9"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7A0000"/>
        <bgColor indexed="64"/>
      </patternFill>
    </fill>
    <fill>
      <patternFill patternType="solid">
        <fgColor theme="5"/>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2" fillId="4" borderId="0" applyFont="0"/>
  </cellStyleXfs>
  <cellXfs count="57">
    <xf numFmtId="0" fontId="0" fillId="0" borderId="0" xfId="0"/>
    <xf numFmtId="0" fontId="3" fillId="4" borderId="0" xfId="2" applyFont="1"/>
    <xf numFmtId="0" fontId="4" fillId="4" borderId="0" xfId="2" applyFont="1"/>
    <xf numFmtId="164" fontId="5" fillId="4" borderId="0" xfId="2" applyNumberFormat="1" applyFont="1" applyAlignment="1">
      <alignment horizontal="left"/>
    </xf>
    <xf numFmtId="0" fontId="7" fillId="4" borderId="0" xfId="2" applyFont="1"/>
    <xf numFmtId="0" fontId="3" fillId="0" borderId="6" xfId="2" applyFont="1" applyFill="1" applyBorder="1" applyAlignment="1">
      <alignment horizontal="center"/>
    </xf>
    <xf numFmtId="2" fontId="3" fillId="0" borderId="6" xfId="2" applyNumberFormat="1" applyFont="1" applyFill="1" applyBorder="1" applyAlignment="1">
      <alignment horizontal="center"/>
    </xf>
    <xf numFmtId="1" fontId="3" fillId="0" borderId="6" xfId="2" applyNumberFormat="1" applyFont="1" applyFill="1" applyBorder="1" applyAlignment="1">
      <alignment horizontal="center"/>
    </xf>
    <xf numFmtId="0" fontId="2" fillId="6" borderId="6" xfId="2" applyFill="1" applyBorder="1" applyAlignment="1">
      <alignment horizontal="left"/>
    </xf>
    <xf numFmtId="0" fontId="2" fillId="0" borderId="6" xfId="2" applyFill="1" applyBorder="1" applyAlignment="1">
      <alignment horizontal="center"/>
    </xf>
    <xf numFmtId="1" fontId="2" fillId="0" borderId="6" xfId="2" applyNumberFormat="1" applyFill="1" applyBorder="1" applyAlignment="1">
      <alignment horizontal="center"/>
    </xf>
    <xf numFmtId="0" fontId="3" fillId="4" borderId="0" xfId="2" applyFont="1" applyAlignment="1">
      <alignment wrapText="1"/>
    </xf>
    <xf numFmtId="0" fontId="8" fillId="10" borderId="6" xfId="1" applyFont="1" applyFill="1" applyBorder="1" applyAlignment="1">
      <alignment horizontal="center" vertical="center" wrapText="1"/>
    </xf>
    <xf numFmtId="0" fontId="3" fillId="6" borderId="6" xfId="0" applyFont="1" applyFill="1" applyBorder="1"/>
    <xf numFmtId="0" fontId="3" fillId="5" borderId="0" xfId="0" applyFont="1" applyFill="1"/>
    <xf numFmtId="0" fontId="9" fillId="4" borderId="0" xfId="2" applyFont="1"/>
    <xf numFmtId="0" fontId="10" fillId="4" borderId="0" xfId="2" applyFont="1"/>
    <xf numFmtId="0" fontId="3" fillId="0" borderId="0" xfId="0" applyFont="1"/>
    <xf numFmtId="1" fontId="0" fillId="0" borderId="0" xfId="0" applyNumberFormat="1"/>
    <xf numFmtId="165" fontId="0" fillId="0" borderId="0" xfId="0" applyNumberFormat="1"/>
    <xf numFmtId="0" fontId="6" fillId="5" borderId="0" xfId="0" applyFont="1" applyFill="1" applyAlignment="1">
      <alignment vertical="center" wrapText="1"/>
    </xf>
    <xf numFmtId="0" fontId="2" fillId="5" borderId="0" xfId="2" applyFill="1" applyAlignment="1">
      <alignment horizontal="left"/>
    </xf>
    <xf numFmtId="0" fontId="2" fillId="5" borderId="0" xfId="2" applyFill="1" applyAlignment="1">
      <alignment horizontal="center"/>
    </xf>
    <xf numFmtId="1" fontId="2" fillId="5" borderId="0" xfId="2" applyNumberFormat="1" applyFill="1" applyAlignment="1">
      <alignment horizontal="center"/>
    </xf>
    <xf numFmtId="0" fontId="3" fillId="7" borderId="8" xfId="2" applyFont="1" applyFill="1" applyBorder="1" applyAlignment="1">
      <alignment vertical="center"/>
    </xf>
    <xf numFmtId="0" fontId="3" fillId="8" borderId="9" xfId="2" applyFont="1" applyFill="1" applyBorder="1" applyAlignment="1">
      <alignment vertical="center"/>
    </xf>
    <xf numFmtId="0" fontId="3" fillId="9" borderId="9" xfId="2" applyFont="1" applyFill="1" applyBorder="1" applyAlignment="1">
      <alignment vertical="center"/>
    </xf>
    <xf numFmtId="0" fontId="3" fillId="6" borderId="10" xfId="2" applyFont="1" applyFill="1" applyBorder="1" applyAlignment="1">
      <alignment vertical="center"/>
    </xf>
    <xf numFmtId="0" fontId="11" fillId="4" borderId="0" xfId="2" applyFont="1"/>
    <xf numFmtId="0" fontId="3" fillId="6" borderId="6" xfId="0" applyFont="1" applyFill="1" applyBorder="1" applyAlignment="1">
      <alignment wrapText="1"/>
    </xf>
    <xf numFmtId="0" fontId="3" fillId="11" borderId="9" xfId="2" applyFont="1" applyFill="1" applyBorder="1" applyAlignment="1">
      <alignment vertical="center"/>
    </xf>
    <xf numFmtId="167" fontId="3" fillId="6" borderId="6" xfId="0" applyNumberFormat="1" applyFont="1" applyFill="1" applyBorder="1"/>
    <xf numFmtId="2" fontId="8" fillId="10" borderId="6" xfId="1" applyNumberFormat="1" applyFont="1" applyFill="1" applyBorder="1" applyAlignment="1">
      <alignment horizontal="center" vertical="center" wrapText="1"/>
    </xf>
    <xf numFmtId="0" fontId="3" fillId="0" borderId="6" xfId="2" applyFont="1" applyFill="1" applyBorder="1" applyAlignment="1">
      <alignment horizontal="left"/>
    </xf>
    <xf numFmtId="0" fontId="3" fillId="5" borderId="0" xfId="0" applyFont="1" applyFill="1" applyAlignment="1">
      <alignment wrapText="1"/>
    </xf>
    <xf numFmtId="0" fontId="0" fillId="8" borderId="0" xfId="0" applyFill="1"/>
    <xf numFmtId="166" fontId="3" fillId="8" borderId="0" xfId="0" applyNumberFormat="1" applyFont="1" applyFill="1"/>
    <xf numFmtId="0" fontId="3" fillId="8" borderId="0" xfId="0" applyFont="1" applyFill="1"/>
    <xf numFmtId="2" fontId="2" fillId="0" borderId="6" xfId="2" applyNumberFormat="1" applyFill="1" applyBorder="1" applyAlignment="1">
      <alignment horizontal="center"/>
    </xf>
    <xf numFmtId="0" fontId="3" fillId="6" borderId="1" xfId="0" applyFont="1" applyFill="1" applyBorder="1" applyAlignment="1">
      <alignment wrapText="1"/>
    </xf>
    <xf numFmtId="2" fontId="3" fillId="6" borderId="6" xfId="0" applyNumberFormat="1" applyFont="1" applyFill="1" applyBorder="1"/>
    <xf numFmtId="169" fontId="0" fillId="0" borderId="0" xfId="0" applyNumberFormat="1"/>
    <xf numFmtId="168" fontId="3" fillId="3" borderId="0" xfId="0" applyNumberFormat="1" applyFont="1" applyFill="1"/>
    <xf numFmtId="168" fontId="3" fillId="8" borderId="0" xfId="0" applyNumberFormat="1" applyFont="1" applyFill="1"/>
    <xf numFmtId="167" fontId="3" fillId="3" borderId="0" xfId="0" applyNumberFormat="1" applyFont="1" applyFill="1"/>
    <xf numFmtId="167" fontId="3" fillId="8" borderId="0" xfId="0" applyNumberFormat="1" applyFont="1" applyFill="1"/>
    <xf numFmtId="167" fontId="0" fillId="8" borderId="0" xfId="0" applyNumberFormat="1" applyFill="1"/>
    <xf numFmtId="2" fontId="3" fillId="8" borderId="0" xfId="0" applyNumberFormat="1" applyFont="1" applyFill="1"/>
    <xf numFmtId="0" fontId="8" fillId="10" borderId="1" xfId="1" applyFont="1" applyFill="1" applyBorder="1" applyAlignment="1">
      <alignment horizontal="center" vertical="center" wrapText="1"/>
    </xf>
    <xf numFmtId="170" fontId="0" fillId="0" borderId="0" xfId="0" applyNumberFormat="1"/>
    <xf numFmtId="0" fontId="8" fillId="10" borderId="1" xfId="1" applyFont="1" applyFill="1" applyBorder="1" applyAlignment="1">
      <alignment horizontal="center" vertical="center" wrapText="1"/>
    </xf>
    <xf numFmtId="0" fontId="8" fillId="10" borderId="2" xfId="1" applyFont="1" applyFill="1" applyBorder="1" applyAlignment="1">
      <alignment horizontal="center" vertical="center" wrapText="1"/>
    </xf>
    <xf numFmtId="0" fontId="8" fillId="10" borderId="3" xfId="1"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8" fillId="10" borderId="6" xfId="1" applyFont="1" applyFill="1" applyBorder="1" applyAlignment="1">
      <alignment horizontal="center" vertical="center" wrapText="1"/>
    </xf>
  </cellXfs>
  <cellStyles count="3">
    <cellStyle name="Accent2" xfId="1" builtinId="33"/>
    <cellStyle name="Normal" xfId="0" builtinId="0"/>
    <cellStyle name="Style 1" xfId="2"/>
  </cellStyles>
  <dxfs count="7">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s>
  <tableStyles count="0" defaultTableStyle="TableStyleMedium2" defaultPivotStyle="PivotStyleLight16"/>
  <colors>
    <mruColors>
      <color rgb="FF9751CB"/>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55217</xdr:colOff>
      <xdr:row>1</xdr:row>
      <xdr:rowOff>22012</xdr:rowOff>
    </xdr:from>
    <xdr:to>
      <xdr:col>1</xdr:col>
      <xdr:colOff>1202577</xdr:colOff>
      <xdr:row>7</xdr:row>
      <xdr:rowOff>90048</xdr:rowOff>
    </xdr:to>
    <xdr:pic>
      <xdr:nvPicPr>
        <xdr:cNvPr id="3" name="Picture 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305" y="178894"/>
          <a:ext cx="1147360" cy="100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1643061</xdr:colOff>
      <xdr:row>1</xdr:row>
      <xdr:rowOff>32780</xdr:rowOff>
    </xdr:from>
    <xdr:to>
      <xdr:col>3</xdr:col>
      <xdr:colOff>25440</xdr:colOff>
      <xdr:row>7</xdr:row>
      <xdr:rowOff>71437</xdr:rowOff>
    </xdr:to>
    <xdr:pic>
      <xdr:nvPicPr>
        <xdr:cNvPr id="4" name="Picture 3" descr="Image result for warrington borough council">
          <a:extLst>
            <a:ext uri="{FF2B5EF4-FFF2-40B4-BE49-F238E27FC236}">
              <a16:creationId xmlns:a16="http://schemas.microsoft.com/office/drawing/2014/main" xmlns="" id="{61E112F6-6EDC-4A18-AA17-A33BCD5A021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49" y="199468"/>
          <a:ext cx="3454441" cy="1038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Y28"/>
  <sheetViews>
    <sheetView tabSelected="1" topLeftCell="U4" zoomScale="80" zoomScaleNormal="80" workbookViewId="0">
      <selection activeCell="W33" sqref="W33"/>
    </sheetView>
  </sheetViews>
  <sheetFormatPr defaultColWidth="9.1796875" defaultRowHeight="12.5" x14ac:dyDescent="0.25"/>
  <cols>
    <col min="1" max="1" width="2.54296875" style="14" customWidth="1"/>
    <col min="2" max="2" width="25.7265625" style="14" customWidth="1"/>
    <col min="3" max="3" width="50.453125" style="14" customWidth="1"/>
    <col min="4" max="4" width="19.7265625" style="14" customWidth="1"/>
    <col min="5" max="5" width="13.81640625" style="14" customWidth="1"/>
    <col min="6" max="6" width="12.7265625" style="14" customWidth="1"/>
    <col min="7" max="7" width="15.81640625" style="14" bestFit="1" customWidth="1"/>
    <col min="8" max="12" width="12.7265625" style="14" customWidth="1"/>
    <col min="13" max="13" width="14.81640625" style="14" bestFit="1" customWidth="1"/>
    <col min="14" max="16" width="12.7265625" style="14" customWidth="1"/>
    <col min="17" max="17" width="14.81640625" style="14" bestFit="1" customWidth="1"/>
    <col min="18" max="19" width="12.7265625" style="14" customWidth="1"/>
    <col min="20" max="20" width="19.7265625" style="14" customWidth="1"/>
    <col min="21" max="21" width="25.54296875" style="14" customWidth="1"/>
    <col min="22" max="22" width="39.453125" style="14" customWidth="1"/>
    <col min="23" max="23" width="91.1796875" style="34" customWidth="1"/>
    <col min="24" max="24" width="58.7265625" style="1" customWidth="1"/>
    <col min="25" max="25" width="33.54296875" style="14" customWidth="1"/>
    <col min="26" max="16384" width="9.1796875" style="14"/>
  </cols>
  <sheetData>
    <row r="1" spans="2:24" x14ac:dyDescent="0.25">
      <c r="X1" s="14"/>
    </row>
    <row r="2" spans="2:24" x14ac:dyDescent="0.25">
      <c r="X2" s="14"/>
    </row>
    <row r="3" spans="2:24" x14ac:dyDescent="0.25">
      <c r="X3" s="14"/>
    </row>
    <row r="4" spans="2:24" x14ac:dyDescent="0.25">
      <c r="X4" s="14"/>
    </row>
    <row r="5" spans="2:24" x14ac:dyDescent="0.25">
      <c r="X5" s="14"/>
    </row>
    <row r="6" spans="2:24" x14ac:dyDescent="0.25">
      <c r="X6" s="14"/>
    </row>
    <row r="7" spans="2:24" x14ac:dyDescent="0.25">
      <c r="X7" s="14"/>
    </row>
    <row r="8" spans="2:24" ht="18" x14ac:dyDescent="0.4">
      <c r="C8" s="4"/>
      <c r="D8" s="1"/>
      <c r="E8" s="1"/>
      <c r="F8" s="28" t="s">
        <v>6</v>
      </c>
      <c r="G8" s="1"/>
      <c r="H8" s="1"/>
      <c r="I8" s="1"/>
      <c r="J8" s="1"/>
      <c r="K8" s="1"/>
      <c r="L8" s="1"/>
      <c r="M8" s="1"/>
      <c r="N8" s="1"/>
      <c r="O8" s="1"/>
      <c r="P8" s="1"/>
      <c r="Q8" s="1"/>
      <c r="R8" s="1"/>
      <c r="S8" s="1"/>
      <c r="T8" s="1"/>
      <c r="U8" s="1"/>
      <c r="X8" s="14"/>
    </row>
    <row r="9" spans="2:24" ht="20" x14ac:dyDescent="0.4">
      <c r="B9" s="15" t="s">
        <v>61</v>
      </c>
      <c r="C9" s="1"/>
      <c r="D9" s="1"/>
      <c r="E9" s="1"/>
      <c r="F9" s="1"/>
      <c r="G9" s="1"/>
      <c r="H9" s="1"/>
      <c r="I9" s="1"/>
      <c r="J9" s="1"/>
      <c r="K9" s="1"/>
      <c r="L9" s="1"/>
      <c r="M9" s="1"/>
      <c r="N9" s="1"/>
      <c r="O9" s="1"/>
      <c r="P9" s="1"/>
      <c r="Q9" s="1"/>
      <c r="R9" s="1"/>
      <c r="S9" s="1"/>
      <c r="T9" s="1"/>
      <c r="U9" s="1"/>
      <c r="X9" s="14"/>
    </row>
    <row r="10" spans="2:24" ht="24" customHeight="1" x14ac:dyDescent="0.4">
      <c r="B10" s="16" t="s">
        <v>60</v>
      </c>
      <c r="C10" s="1"/>
      <c r="D10" s="1"/>
      <c r="E10" s="1"/>
      <c r="F10" s="50" t="s">
        <v>51</v>
      </c>
      <c r="G10" s="51"/>
      <c r="H10" s="51"/>
      <c r="I10" s="51"/>
      <c r="J10" s="51"/>
      <c r="K10" s="51"/>
      <c r="L10" s="51"/>
      <c r="M10" s="52"/>
      <c r="N10" s="50" t="s">
        <v>31</v>
      </c>
      <c r="O10" s="51"/>
      <c r="P10" s="51"/>
      <c r="Q10" s="51"/>
      <c r="R10" s="51"/>
      <c r="S10" s="52"/>
      <c r="T10" s="1"/>
      <c r="U10" s="1"/>
      <c r="X10" s="14"/>
    </row>
    <row r="11" spans="2:24" ht="34.5" customHeight="1" x14ac:dyDescent="0.35">
      <c r="B11" s="3">
        <v>43851</v>
      </c>
      <c r="C11" s="1"/>
      <c r="D11" s="1"/>
      <c r="E11" s="1"/>
      <c r="F11" s="50" t="s">
        <v>8</v>
      </c>
      <c r="G11" s="52"/>
      <c r="H11" s="50" t="s">
        <v>9</v>
      </c>
      <c r="I11" s="52"/>
      <c r="J11" s="50" t="s">
        <v>10</v>
      </c>
      <c r="K11" s="52"/>
      <c r="L11" s="50" t="s">
        <v>11</v>
      </c>
      <c r="M11" s="52"/>
      <c r="N11" s="50" t="s">
        <v>34</v>
      </c>
      <c r="O11" s="52"/>
      <c r="P11" s="50" t="s">
        <v>33</v>
      </c>
      <c r="Q11" s="52"/>
      <c r="R11" s="50" t="s">
        <v>32</v>
      </c>
      <c r="S11" s="52"/>
      <c r="T11" s="1"/>
      <c r="U11" s="1"/>
      <c r="X11" s="14"/>
    </row>
    <row r="12" spans="2:24" ht="30" customHeight="1" x14ac:dyDescent="0.25">
      <c r="C12" s="12" t="s">
        <v>50</v>
      </c>
      <c r="D12" s="12" t="s">
        <v>12</v>
      </c>
      <c r="E12" s="12" t="s">
        <v>13</v>
      </c>
      <c r="F12" s="12" t="s">
        <v>13</v>
      </c>
      <c r="G12" s="12" t="s">
        <v>14</v>
      </c>
      <c r="H12" s="12" t="s">
        <v>13</v>
      </c>
      <c r="I12" s="12" t="s">
        <v>15</v>
      </c>
      <c r="J12" s="12" t="s">
        <v>13</v>
      </c>
      <c r="K12" s="12" t="s">
        <v>15</v>
      </c>
      <c r="L12" s="12" t="s">
        <v>13</v>
      </c>
      <c r="M12" s="12" t="s">
        <v>15</v>
      </c>
      <c r="N12" s="12" t="s">
        <v>13</v>
      </c>
      <c r="O12" s="12" t="s">
        <v>15</v>
      </c>
      <c r="P12" s="12" t="s">
        <v>13</v>
      </c>
      <c r="Q12" s="12" t="s">
        <v>15</v>
      </c>
      <c r="R12" s="12" t="s">
        <v>13</v>
      </c>
      <c r="S12" s="12" t="s">
        <v>15</v>
      </c>
      <c r="T12" s="1"/>
      <c r="U12" s="1"/>
      <c r="X12" s="14"/>
    </row>
    <row r="13" spans="2:24" x14ac:dyDescent="0.25">
      <c r="C13" s="33" t="s">
        <v>38</v>
      </c>
      <c r="D13" s="5">
        <f>COUNTIF($D$26:$D$28, "Residential")</f>
        <v>3</v>
      </c>
      <c r="E13" s="6">
        <f>SUMIF($D$26:$D$28, "Residential", $E$26:$E$28)</f>
        <v>13.897401</v>
      </c>
      <c r="F13" s="6">
        <f>SUMIF($D$26:$D$28, "Residential", $F$26:$F$28)</f>
        <v>13.453102000000001</v>
      </c>
      <c r="G13" s="7">
        <f>COUNTIFS($D$26:$D$28, "Residential", $G$26:$G$28, "=100")</f>
        <v>2</v>
      </c>
      <c r="H13" s="6">
        <f>SUMIF($D$26:$D$28, "Residential", $H$26:$H$28)</f>
        <v>9.5530000000000007E-3</v>
      </c>
      <c r="I13" s="7">
        <f>COUNTIFS($D$26:$D$28, "Residential", $I$26:$I$28, "&gt;0")</f>
        <v>1</v>
      </c>
      <c r="J13" s="6">
        <f>SUMIF($D$26:$D$28, "Residential", $J$26:$J$28)</f>
        <v>0</v>
      </c>
      <c r="K13" s="7">
        <f>COUNTIFS($D$26:$D$28, "Residential", $K$26:$K$28, "&gt;0")</f>
        <v>0</v>
      </c>
      <c r="L13" s="6">
        <f>SUMIF($D$26:$D$28, "Residential", $L$26:$L$28)</f>
        <v>0.43474600000000002</v>
      </c>
      <c r="M13" s="7">
        <f>COUNTIFS($D$26:$D$28, "Residential", $M$26:$M$28, "&gt;0")</f>
        <v>1</v>
      </c>
      <c r="N13" s="6">
        <f>SUMIF($D$26:$D$28, "Residential", $N$26:$N$28)</f>
        <v>0.96234900000000001</v>
      </c>
      <c r="O13" s="5">
        <f>COUNTIFS($D$26:$D$28, "Residential", $O$26:$O$28, "&gt;0")</f>
        <v>3</v>
      </c>
      <c r="P13" s="6">
        <f>SUMIF($D$26:$D$28, "Residential", $P$26:$P$28)</f>
        <v>0.48373699999999997</v>
      </c>
      <c r="Q13" s="5">
        <f>COUNTIFS($D$26:$D$28, "Residential", $Q$26:$Q$28, "&gt;0")</f>
        <v>3</v>
      </c>
      <c r="R13" s="6">
        <f>SUMIF($D$26:$D$28, "Residential", $R$26:$R$28)</f>
        <v>0.280885</v>
      </c>
      <c r="S13" s="5">
        <f>COUNTIFS($D$26:$D$28, "Residential", $S$26:$S$28, "&gt;0")</f>
        <v>3</v>
      </c>
      <c r="T13" s="1"/>
      <c r="U13" s="1"/>
      <c r="X13" s="14"/>
    </row>
    <row r="14" spans="2:24" ht="13" x14ac:dyDescent="0.3">
      <c r="C14" s="8" t="s">
        <v>17</v>
      </c>
      <c r="D14" s="9">
        <f t="shared" ref="D14:S14" si="0">SUM(D13:D13)</f>
        <v>3</v>
      </c>
      <c r="E14" s="38">
        <f t="shared" si="0"/>
        <v>13.897401</v>
      </c>
      <c r="F14" s="38">
        <f t="shared" si="0"/>
        <v>13.453102000000001</v>
      </c>
      <c r="G14" s="10">
        <f t="shared" si="0"/>
        <v>2</v>
      </c>
      <c r="H14" s="38">
        <f t="shared" si="0"/>
        <v>9.5530000000000007E-3</v>
      </c>
      <c r="I14" s="9">
        <f t="shared" si="0"/>
        <v>1</v>
      </c>
      <c r="J14" s="9">
        <f t="shared" si="0"/>
        <v>0</v>
      </c>
      <c r="K14" s="9">
        <f t="shared" si="0"/>
        <v>0</v>
      </c>
      <c r="L14" s="38">
        <f t="shared" si="0"/>
        <v>0.43474600000000002</v>
      </c>
      <c r="M14" s="9">
        <f t="shared" si="0"/>
        <v>1</v>
      </c>
      <c r="N14" s="38">
        <f t="shared" si="0"/>
        <v>0.96234900000000001</v>
      </c>
      <c r="O14" s="9">
        <f t="shared" si="0"/>
        <v>3</v>
      </c>
      <c r="P14" s="38">
        <f t="shared" si="0"/>
        <v>0.48373699999999997</v>
      </c>
      <c r="Q14" s="9">
        <f t="shared" si="0"/>
        <v>3</v>
      </c>
      <c r="R14" s="38">
        <f t="shared" si="0"/>
        <v>0.280885</v>
      </c>
      <c r="S14" s="9">
        <f t="shared" si="0"/>
        <v>3</v>
      </c>
      <c r="T14" s="1"/>
      <c r="U14" s="1"/>
      <c r="X14" s="14"/>
    </row>
    <row r="15" spans="2:24" ht="13" x14ac:dyDescent="0.3">
      <c r="C15" s="21"/>
      <c r="D15" s="22"/>
      <c r="E15" s="23"/>
      <c r="F15" s="23"/>
      <c r="G15" s="23"/>
      <c r="H15" s="23"/>
      <c r="I15" s="23"/>
      <c r="J15" s="23"/>
      <c r="K15" s="23"/>
      <c r="X15" s="14"/>
    </row>
    <row r="16" spans="2:24" ht="13" x14ac:dyDescent="0.3">
      <c r="B16" s="20"/>
      <c r="D16" s="22"/>
      <c r="E16" s="23"/>
      <c r="F16" s="23"/>
      <c r="G16" s="23"/>
      <c r="H16" s="23"/>
      <c r="I16" s="23"/>
      <c r="J16" s="23"/>
      <c r="K16" s="23"/>
      <c r="X16" s="14"/>
    </row>
    <row r="17" spans="2:25" x14ac:dyDescent="0.25">
      <c r="C17" s="20"/>
      <c r="X17" s="14"/>
    </row>
    <row r="18" spans="2:25" ht="16" thickBot="1" x14ac:dyDescent="0.4">
      <c r="B18" s="2" t="s">
        <v>16</v>
      </c>
      <c r="C18" s="20"/>
      <c r="X18" s="14"/>
    </row>
    <row r="19" spans="2:25" ht="14.25" customHeight="1" x14ac:dyDescent="0.25">
      <c r="B19" s="24" t="s">
        <v>11</v>
      </c>
      <c r="C19" s="53" t="s">
        <v>7</v>
      </c>
      <c r="X19" s="14"/>
    </row>
    <row r="20" spans="2:25" ht="15" customHeight="1" x14ac:dyDescent="0.25">
      <c r="B20" s="30" t="s">
        <v>10</v>
      </c>
      <c r="C20" s="54"/>
      <c r="X20" s="14"/>
    </row>
    <row r="21" spans="2:25" ht="18" x14ac:dyDescent="0.4">
      <c r="B21" s="25" t="s">
        <v>9</v>
      </c>
      <c r="C21" s="54"/>
      <c r="F21" s="28" t="s">
        <v>18</v>
      </c>
      <c r="X21" s="14"/>
    </row>
    <row r="22" spans="2:25" ht="15" customHeight="1" x14ac:dyDescent="0.25">
      <c r="B22" s="26" t="s">
        <v>19</v>
      </c>
      <c r="C22" s="54"/>
      <c r="X22" s="14"/>
    </row>
    <row r="23" spans="2:25" ht="18.75" customHeight="1" thickBot="1" x14ac:dyDescent="0.3">
      <c r="B23" s="27" t="s">
        <v>8</v>
      </c>
      <c r="C23" s="55"/>
      <c r="F23" s="56" t="s">
        <v>51</v>
      </c>
      <c r="G23" s="56"/>
      <c r="H23" s="56"/>
      <c r="I23" s="56"/>
      <c r="J23" s="56"/>
      <c r="K23" s="56"/>
      <c r="L23" s="56"/>
      <c r="M23" s="56"/>
      <c r="N23" s="56" t="s">
        <v>31</v>
      </c>
      <c r="O23" s="56"/>
      <c r="P23" s="56"/>
      <c r="Q23" s="56"/>
      <c r="R23" s="56"/>
      <c r="S23" s="56"/>
      <c r="V23" s="11"/>
      <c r="W23" s="11"/>
      <c r="X23" s="11"/>
    </row>
    <row r="24" spans="2:25" ht="30" customHeight="1" x14ac:dyDescent="0.25">
      <c r="F24" s="56" t="s">
        <v>8</v>
      </c>
      <c r="G24" s="56"/>
      <c r="H24" s="56" t="s">
        <v>9</v>
      </c>
      <c r="I24" s="56"/>
      <c r="J24" s="56" t="s">
        <v>10</v>
      </c>
      <c r="K24" s="56"/>
      <c r="L24" s="56" t="s">
        <v>11</v>
      </c>
      <c r="M24" s="56"/>
      <c r="N24" s="50" t="s">
        <v>34</v>
      </c>
      <c r="O24" s="52"/>
      <c r="P24" s="50" t="s">
        <v>33</v>
      </c>
      <c r="Q24" s="52"/>
      <c r="R24" s="50" t="s">
        <v>32</v>
      </c>
      <c r="S24" s="52"/>
      <c r="V24" s="11"/>
      <c r="W24" s="11"/>
      <c r="X24" s="11"/>
    </row>
    <row r="25" spans="2:25" ht="33" customHeight="1" x14ac:dyDescent="0.25">
      <c r="B25" s="12" t="s">
        <v>20</v>
      </c>
      <c r="C25" s="12" t="s">
        <v>21</v>
      </c>
      <c r="D25" s="12" t="s">
        <v>50</v>
      </c>
      <c r="E25" s="12" t="s">
        <v>13</v>
      </c>
      <c r="F25" s="12" t="s">
        <v>13</v>
      </c>
      <c r="G25" s="12" t="s">
        <v>22</v>
      </c>
      <c r="H25" s="12" t="s">
        <v>13</v>
      </c>
      <c r="I25" s="12" t="s">
        <v>22</v>
      </c>
      <c r="J25" s="12" t="s">
        <v>13</v>
      </c>
      <c r="K25" s="32" t="s">
        <v>22</v>
      </c>
      <c r="L25" s="12" t="s">
        <v>13</v>
      </c>
      <c r="M25" s="12" t="s">
        <v>22</v>
      </c>
      <c r="N25" s="12" t="s">
        <v>13</v>
      </c>
      <c r="O25" s="12" t="s">
        <v>22</v>
      </c>
      <c r="P25" s="12" t="s">
        <v>13</v>
      </c>
      <c r="Q25" s="12" t="s">
        <v>22</v>
      </c>
      <c r="R25" s="12" t="s">
        <v>13</v>
      </c>
      <c r="S25" s="12" t="s">
        <v>22</v>
      </c>
      <c r="T25" s="12" t="s">
        <v>29</v>
      </c>
      <c r="U25" s="12" t="s">
        <v>35</v>
      </c>
      <c r="V25" s="12" t="s">
        <v>30</v>
      </c>
      <c r="W25" s="48" t="s">
        <v>49</v>
      </c>
      <c r="X25" s="12" t="s">
        <v>36</v>
      </c>
    </row>
    <row r="26" spans="2:25" ht="25" x14ac:dyDescent="0.25">
      <c r="B26" s="13" t="str">
        <f>Calculations!A2</f>
        <v>JBA1</v>
      </c>
      <c r="C26" s="13" t="str">
        <f>Calculations!B2</f>
        <v>Dam Lane, Croft</v>
      </c>
      <c r="D26" s="13" t="str">
        <f>Calculations!C2</f>
        <v>Residential</v>
      </c>
      <c r="E26" s="40">
        <f>Calculations!D2</f>
        <v>0.48381800000000003</v>
      </c>
      <c r="F26" s="40">
        <f>Calculations!H2</f>
        <v>3.9519000000000006E-2</v>
      </c>
      <c r="G26" s="40">
        <f>Calculations!L2</f>
        <v>8.1681541406065925</v>
      </c>
      <c r="H26" s="40">
        <f>Calculations!G2</f>
        <v>9.5530000000000007E-3</v>
      </c>
      <c r="I26" s="40">
        <f>Calculations!K2</f>
        <v>1.9745028089074819</v>
      </c>
      <c r="J26" s="40">
        <f>Calculations!F2</f>
        <v>0</v>
      </c>
      <c r="K26" s="40">
        <f>Calculations!J2</f>
        <v>0</v>
      </c>
      <c r="L26" s="40">
        <f>Calculations!E2</f>
        <v>0.43474600000000002</v>
      </c>
      <c r="M26" s="40">
        <f>Calculations!I2</f>
        <v>89.857343050485923</v>
      </c>
      <c r="N26" s="40">
        <f>Calculations!Q2</f>
        <v>0.32055099999999997</v>
      </c>
      <c r="O26" s="40">
        <f>Calculations!V2</f>
        <v>66.254459321480383</v>
      </c>
      <c r="P26" s="40">
        <f>Calculations!O2</f>
        <v>0.26564599999999999</v>
      </c>
      <c r="Q26" s="40">
        <f>Calculations!T2</f>
        <v>54.906183730245658</v>
      </c>
      <c r="R26" s="40">
        <f>Calculations!M2</f>
        <v>0.209506</v>
      </c>
      <c r="S26" s="40">
        <f>Calculations!R2</f>
        <v>43.30264686307661</v>
      </c>
      <c r="T26" s="31" t="s">
        <v>53</v>
      </c>
      <c r="U26" s="31" t="s">
        <v>55</v>
      </c>
      <c r="V26" s="29" t="s">
        <v>56</v>
      </c>
      <c r="W26" s="39" t="s">
        <v>63</v>
      </c>
      <c r="X26" s="13" t="s">
        <v>67</v>
      </c>
    </row>
    <row r="27" spans="2:25" x14ac:dyDescent="0.25">
      <c r="B27" s="13" t="str">
        <f>Calculations!A3</f>
        <v>JBA2</v>
      </c>
      <c r="C27" s="13" t="str">
        <f>Calculations!B3</f>
        <v>Massey Brook Lane</v>
      </c>
      <c r="D27" s="13" t="str">
        <f>Calculations!C3</f>
        <v>Residential</v>
      </c>
      <c r="E27" s="40">
        <f>Calculations!D3</f>
        <v>4.8628980000000004</v>
      </c>
      <c r="F27" s="40">
        <f>Calculations!H3</f>
        <v>4.8628980000000004</v>
      </c>
      <c r="G27" s="40">
        <f>Calculations!L3</f>
        <v>100</v>
      </c>
      <c r="H27" s="40">
        <f>Calculations!G3</f>
        <v>0</v>
      </c>
      <c r="I27" s="40">
        <f>Calculations!K3</f>
        <v>0</v>
      </c>
      <c r="J27" s="40">
        <f>Calculations!F3</f>
        <v>0</v>
      </c>
      <c r="K27" s="40">
        <f>Calculations!J3</f>
        <v>0</v>
      </c>
      <c r="L27" s="40">
        <f>Calculations!E3</f>
        <v>0</v>
      </c>
      <c r="M27" s="40">
        <f>Calculations!I3</f>
        <v>0</v>
      </c>
      <c r="N27" s="40">
        <f>Calculations!Q3</f>
        <v>0.126802</v>
      </c>
      <c r="O27" s="40">
        <f>Calculations!V3</f>
        <v>2.6075397838901822</v>
      </c>
      <c r="P27" s="40">
        <f>Calculations!O3</f>
        <v>6.6935999999999996E-2</v>
      </c>
      <c r="Q27" s="40">
        <f>Calculations!T3</f>
        <v>1.3764631707265913</v>
      </c>
      <c r="R27" s="40">
        <f>Calculations!M3</f>
        <v>6.0691000000000002E-2</v>
      </c>
      <c r="S27" s="40">
        <f>Calculations!R3</f>
        <v>1.2480418055241955</v>
      </c>
      <c r="T27" s="31" t="s">
        <v>54</v>
      </c>
      <c r="U27" s="31" t="s">
        <v>55</v>
      </c>
      <c r="V27" s="29" t="s">
        <v>62</v>
      </c>
      <c r="W27" s="39" t="s">
        <v>66</v>
      </c>
      <c r="X27" s="29" t="s">
        <v>67</v>
      </c>
      <c r="Y27" s="34"/>
    </row>
    <row r="28" spans="2:25" x14ac:dyDescent="0.25">
      <c r="B28" s="13" t="str">
        <f>Calculations!A4</f>
        <v>JBA3</v>
      </c>
      <c r="C28" s="13" t="str">
        <f>Calculations!B4</f>
        <v>School Farm, Appleton</v>
      </c>
      <c r="D28" s="13" t="str">
        <f>Calculations!C4</f>
        <v>Residential</v>
      </c>
      <c r="E28" s="40">
        <f>Calculations!D4</f>
        <v>8.5506849999999996</v>
      </c>
      <c r="F28" s="40">
        <f>Calculations!H4</f>
        <v>8.5506849999999996</v>
      </c>
      <c r="G28" s="40">
        <f>Calculations!L4</f>
        <v>100</v>
      </c>
      <c r="H28" s="40">
        <f>Calculations!G4</f>
        <v>0</v>
      </c>
      <c r="I28" s="40">
        <f>Calculations!K4</f>
        <v>0</v>
      </c>
      <c r="J28" s="40">
        <f>Calculations!F4</f>
        <v>0</v>
      </c>
      <c r="K28" s="40">
        <f>Calculations!J4</f>
        <v>0</v>
      </c>
      <c r="L28" s="40">
        <f>Calculations!E4</f>
        <v>0</v>
      </c>
      <c r="M28" s="40">
        <f>Calculations!I4</f>
        <v>0</v>
      </c>
      <c r="N28" s="40">
        <f>Calculations!Q4</f>
        <v>0.51499600000000001</v>
      </c>
      <c r="O28" s="40">
        <f>Calculations!V4</f>
        <v>6.0228624958117392</v>
      </c>
      <c r="P28" s="40">
        <f>Calculations!O4</f>
        <v>0.15115500000000001</v>
      </c>
      <c r="Q28" s="40">
        <f>Calculations!T4</f>
        <v>1.7677531098385688</v>
      </c>
      <c r="R28" s="40">
        <f>Calculations!M4</f>
        <v>1.0688E-2</v>
      </c>
      <c r="S28" s="40">
        <f>Calculations!R4</f>
        <v>0.12499583366712724</v>
      </c>
      <c r="T28" s="31" t="s">
        <v>54</v>
      </c>
      <c r="U28" s="31" t="s">
        <v>55</v>
      </c>
      <c r="V28" s="29" t="s">
        <v>62</v>
      </c>
      <c r="W28" s="39" t="s">
        <v>66</v>
      </c>
      <c r="X28" s="29" t="s">
        <v>67</v>
      </c>
      <c r="Y28" s="34"/>
    </row>
  </sheetData>
  <autoFilter ref="B25:W27"/>
  <mergeCells count="19">
    <mergeCell ref="C19:C23"/>
    <mergeCell ref="F23:M23"/>
    <mergeCell ref="N23:S23"/>
    <mergeCell ref="F24:G24"/>
    <mergeCell ref="H24:I24"/>
    <mergeCell ref="J24:K24"/>
    <mergeCell ref="L24:M24"/>
    <mergeCell ref="N24:O24"/>
    <mergeCell ref="P24:Q24"/>
    <mergeCell ref="R24:S24"/>
    <mergeCell ref="F10:M10"/>
    <mergeCell ref="N10:S10"/>
    <mergeCell ref="F11:G11"/>
    <mergeCell ref="H11:I11"/>
    <mergeCell ref="J11:K11"/>
    <mergeCell ref="L11:M11"/>
    <mergeCell ref="N11:O11"/>
    <mergeCell ref="P11:Q11"/>
    <mergeCell ref="R11:S11"/>
  </mergeCells>
  <conditionalFormatting sqref="B26:X28">
    <cfRule type="expression" dxfId="6" priority="188">
      <formula>$M26&gt;0</formula>
    </cfRule>
    <cfRule type="expression" dxfId="5" priority="189">
      <formula>#REF!&gt;0</formula>
    </cfRule>
    <cfRule type="expression" dxfId="4" priority="190">
      <formula>$K26&gt;0</formula>
    </cfRule>
    <cfRule type="expression" dxfId="3" priority="191">
      <formula>$I26&gt;0</formula>
    </cfRule>
    <cfRule type="expression" dxfId="2" priority="192">
      <formula>$O26&gt;0</formula>
    </cfRule>
    <cfRule type="expression" dxfId="1" priority="193">
      <formula>$Q26&gt;0</formula>
    </cfRule>
    <cfRule type="expression" dxfId="0" priority="194">
      <formula>$S26&gt;0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zoomScale="90" zoomScaleNormal="90" workbookViewId="0">
      <pane xSplit="4" topLeftCell="E1" activePane="topRight" state="frozen"/>
      <selection pane="topRight" activeCell="C7" sqref="C7"/>
    </sheetView>
  </sheetViews>
  <sheetFormatPr defaultColWidth="9.1796875" defaultRowHeight="12.5" x14ac:dyDescent="0.25"/>
  <cols>
    <col min="1" max="1" width="15.1796875" style="17" bestFit="1" customWidth="1"/>
    <col min="2" max="2" width="69.1796875" style="17" customWidth="1"/>
    <col min="3" max="3" width="17" style="17" customWidth="1"/>
    <col min="4" max="4" width="20" style="17" customWidth="1"/>
    <col min="5" max="5" width="17.26953125" style="17" bestFit="1" customWidth="1"/>
    <col min="6" max="6" width="17.453125" style="17" customWidth="1"/>
    <col min="7" max="7" width="19.54296875" style="17" customWidth="1"/>
    <col min="8" max="8" width="21.453125" style="17" customWidth="1"/>
    <col min="9" max="9" width="13.26953125" style="42" customWidth="1"/>
    <col min="10" max="11" width="14.453125" style="42" bestFit="1" customWidth="1"/>
    <col min="12" max="12" width="14.453125" style="42" customWidth="1"/>
    <col min="13" max="13" width="18.81640625" style="17" bestFit="1" customWidth="1"/>
    <col min="14" max="14" width="19.81640625" style="17" bestFit="1" customWidth="1"/>
    <col min="15" max="15" width="29.1796875" style="17" bestFit="1" customWidth="1"/>
    <col min="16" max="16" width="21" style="17" bestFit="1" customWidth="1"/>
    <col min="17" max="17" width="30.1796875" style="17" bestFit="1" customWidth="1"/>
    <col min="18" max="18" width="16.1796875" style="44" bestFit="1" customWidth="1"/>
    <col min="19" max="19" width="17.1796875" style="44" bestFit="1" customWidth="1"/>
    <col min="20" max="20" width="27.54296875" style="44" bestFit="1" customWidth="1"/>
    <col min="21" max="21" width="21.81640625" style="44" customWidth="1"/>
    <col min="22" max="22" width="25.1796875" style="44" bestFit="1" customWidth="1"/>
    <col min="23" max="24" width="9.1796875" style="17"/>
    <col min="25" max="25" width="12.7265625" style="17" bestFit="1" customWidth="1"/>
    <col min="26" max="16384" width="9.1796875" style="17"/>
  </cols>
  <sheetData>
    <row r="1" spans="1:25" x14ac:dyDescent="0.25">
      <c r="A1" s="17" t="s">
        <v>0</v>
      </c>
      <c r="B1" s="17" t="s">
        <v>27</v>
      </c>
      <c r="C1" s="17" t="s">
        <v>1</v>
      </c>
      <c r="D1" s="17" t="s">
        <v>2</v>
      </c>
      <c r="E1" s="17" t="s">
        <v>26</v>
      </c>
      <c r="F1" s="17" t="s">
        <v>24</v>
      </c>
      <c r="G1" s="17" t="s">
        <v>25</v>
      </c>
      <c r="H1" s="17" t="s">
        <v>28</v>
      </c>
      <c r="I1" s="42" t="s">
        <v>3</v>
      </c>
      <c r="J1" s="42" t="s">
        <v>4</v>
      </c>
      <c r="K1" s="42" t="s">
        <v>5</v>
      </c>
      <c r="L1" s="42" t="s">
        <v>23</v>
      </c>
      <c r="M1" s="17" t="s">
        <v>39</v>
      </c>
      <c r="N1" s="17" t="s">
        <v>40</v>
      </c>
      <c r="O1" s="17" t="s">
        <v>45</v>
      </c>
      <c r="P1" s="17" t="s">
        <v>41</v>
      </c>
      <c r="Q1" s="17" t="s">
        <v>46</v>
      </c>
      <c r="R1" s="44" t="s">
        <v>42</v>
      </c>
      <c r="S1" s="44" t="s">
        <v>43</v>
      </c>
      <c r="T1" s="44" t="s">
        <v>47</v>
      </c>
      <c r="U1" s="44" t="s">
        <v>44</v>
      </c>
      <c r="V1" s="44" t="s">
        <v>48</v>
      </c>
      <c r="X1" s="37" t="s">
        <v>37</v>
      </c>
      <c r="Y1" s="37" t="s">
        <v>37</v>
      </c>
    </row>
    <row r="2" spans="1:25" ht="14.5" x14ac:dyDescent="0.35">
      <c r="A2" s="18" t="s">
        <v>52</v>
      </c>
      <c r="B2" s="18" t="s">
        <v>58</v>
      </c>
      <c r="C2" s="18" t="s">
        <v>38</v>
      </c>
      <c r="D2" s="49">
        <v>0.48381800000000003</v>
      </c>
      <c r="E2" s="19">
        <v>0.43474600000000002</v>
      </c>
      <c r="F2" s="19">
        <v>0</v>
      </c>
      <c r="G2" s="19">
        <v>9.5530000000000007E-3</v>
      </c>
      <c r="H2" s="19">
        <f>D2-E2-F2-G2</f>
        <v>3.9519000000000006E-2</v>
      </c>
      <c r="I2" s="42">
        <f>E2/D2*100</f>
        <v>89.857343050485923</v>
      </c>
      <c r="J2" s="42">
        <f>F2/D2*100</f>
        <v>0</v>
      </c>
      <c r="K2" s="42">
        <f>G2/D2*100</f>
        <v>1.9745028089074819</v>
      </c>
      <c r="L2" s="42">
        <f>H2/D2*100</f>
        <v>8.1681541406065925</v>
      </c>
      <c r="M2" s="49">
        <v>0.209506</v>
      </c>
      <c r="N2" s="49">
        <v>5.6140000000000002E-2</v>
      </c>
      <c r="O2" s="41">
        <f>M2+N2</f>
        <v>0.26564599999999999</v>
      </c>
      <c r="P2" s="49">
        <v>5.4905000000000002E-2</v>
      </c>
      <c r="Q2" s="41">
        <f>O2+P2</f>
        <v>0.32055099999999997</v>
      </c>
      <c r="R2" s="44">
        <f>M2/D2*100</f>
        <v>43.30264686307661</v>
      </c>
      <c r="S2" s="44">
        <f>N2/D2*100</f>
        <v>11.603536867169058</v>
      </c>
      <c r="T2" s="44">
        <f>O2/D2*100</f>
        <v>54.906183730245658</v>
      </c>
      <c r="U2" s="44">
        <f>P2/D2*100</f>
        <v>11.348275591234721</v>
      </c>
      <c r="V2" s="44">
        <f>Q2/D2*100</f>
        <v>66.254459321480383</v>
      </c>
      <c r="X2" s="36">
        <f>SUM(I2:L2)</f>
        <v>100</v>
      </c>
      <c r="Y2" s="47">
        <f>SUM(R2:S2,U2)</f>
        <v>66.254459321480397</v>
      </c>
    </row>
    <row r="3" spans="1:25" ht="14.5" x14ac:dyDescent="0.35">
      <c r="A3" s="18" t="s">
        <v>57</v>
      </c>
      <c r="B3" s="18" t="s">
        <v>59</v>
      </c>
      <c r="C3" s="18" t="s">
        <v>38</v>
      </c>
      <c r="D3" s="49">
        <v>4.8628980000000004</v>
      </c>
      <c r="E3" s="19">
        <v>0</v>
      </c>
      <c r="F3" s="19">
        <v>0</v>
      </c>
      <c r="G3" s="19">
        <v>0</v>
      </c>
      <c r="H3" s="19">
        <f t="shared" ref="H3:H4" si="0">D3-E3-F3-G3</f>
        <v>4.8628980000000004</v>
      </c>
      <c r="I3" s="42">
        <f t="shared" ref="I3" si="1">E3/D3*100</f>
        <v>0</v>
      </c>
      <c r="J3" s="42">
        <f t="shared" ref="J3" si="2">F3/D3*100</f>
        <v>0</v>
      </c>
      <c r="K3" s="42">
        <f t="shared" ref="K3" si="3">G3/D3*100</f>
        <v>0</v>
      </c>
      <c r="L3" s="42">
        <f t="shared" ref="L3" si="4">H3/D3*100</f>
        <v>100</v>
      </c>
      <c r="M3" s="49">
        <v>6.0691000000000002E-2</v>
      </c>
      <c r="N3" s="49">
        <v>6.2449999999999997E-3</v>
      </c>
      <c r="O3" s="41">
        <f t="shared" ref="O3:O4" si="5">M3+N3</f>
        <v>6.6935999999999996E-2</v>
      </c>
      <c r="P3" s="49">
        <v>5.9866000000000003E-2</v>
      </c>
      <c r="Q3" s="41">
        <f t="shared" ref="Q3" si="6">O3+P3</f>
        <v>0.126802</v>
      </c>
      <c r="R3" s="44">
        <f t="shared" ref="R3" si="7">M3/D3*100</f>
        <v>1.2480418055241955</v>
      </c>
      <c r="S3" s="44">
        <f t="shared" ref="S3" si="8">N3/D3*100</f>
        <v>0.12842136520239575</v>
      </c>
      <c r="T3" s="44">
        <f t="shared" ref="T3" si="9">O3/D3*100</f>
        <v>1.3764631707265913</v>
      </c>
      <c r="U3" s="44">
        <f t="shared" ref="U3" si="10">P3/D3*100</f>
        <v>1.2310766131635908</v>
      </c>
      <c r="V3" s="44">
        <f t="shared" ref="V3" si="11">Q3/D3*100</f>
        <v>2.6075397838901822</v>
      </c>
      <c r="X3" s="36">
        <f t="shared" ref="X3" si="12">SUM(I3:L3)</f>
        <v>100</v>
      </c>
      <c r="Y3" s="47">
        <f t="shared" ref="Y3" si="13">SUM(R3:S3,U3)</f>
        <v>2.6075397838901822</v>
      </c>
    </row>
    <row r="4" spans="1:25" ht="14.5" x14ac:dyDescent="0.35">
      <c r="A4" s="18" t="s">
        <v>64</v>
      </c>
      <c r="B4" s="18" t="s">
        <v>65</v>
      </c>
      <c r="C4" s="18" t="s">
        <v>38</v>
      </c>
      <c r="D4" s="49">
        <v>8.5506849999999996</v>
      </c>
      <c r="E4" s="19">
        <v>0</v>
      </c>
      <c r="F4" s="19">
        <v>0</v>
      </c>
      <c r="G4" s="19">
        <v>0</v>
      </c>
      <c r="H4" s="19">
        <f t="shared" si="0"/>
        <v>8.5506849999999996</v>
      </c>
      <c r="I4" s="42">
        <f t="shared" ref="I4" si="14">E4/D4*100</f>
        <v>0</v>
      </c>
      <c r="J4" s="42">
        <f t="shared" ref="J4" si="15">F4/D4*100</f>
        <v>0</v>
      </c>
      <c r="K4" s="42">
        <f t="shared" ref="K4" si="16">G4/D4*100</f>
        <v>0</v>
      </c>
      <c r="L4" s="42">
        <f t="shared" ref="L4" si="17">H4/D4*100</f>
        <v>100</v>
      </c>
      <c r="M4" s="49">
        <v>1.0688E-2</v>
      </c>
      <c r="N4" s="49">
        <v>0.14046700000000001</v>
      </c>
      <c r="O4" s="41">
        <f t="shared" si="5"/>
        <v>0.15115500000000001</v>
      </c>
      <c r="P4" s="49">
        <v>0.36384100000000003</v>
      </c>
      <c r="Q4" s="41">
        <f t="shared" ref="Q4" si="18">O4+P4</f>
        <v>0.51499600000000001</v>
      </c>
      <c r="R4" s="44">
        <f t="shared" ref="R4" si="19">M4/D4*100</f>
        <v>0.12499583366712724</v>
      </c>
      <c r="S4" s="44">
        <f t="shared" ref="S4" si="20">N4/D4*100</f>
        <v>1.6427572761714415</v>
      </c>
      <c r="T4" s="44">
        <f t="shared" ref="T4" si="21">O4/D4*100</f>
        <v>1.7677531098385688</v>
      </c>
      <c r="U4" s="44">
        <f t="shared" ref="U4" si="22">P4/D4*100</f>
        <v>4.2551093859731708</v>
      </c>
      <c r="V4" s="44">
        <f t="shared" ref="V4" si="23">Q4/D4*100</f>
        <v>6.0228624958117392</v>
      </c>
      <c r="X4" s="36"/>
      <c r="Y4" s="47"/>
    </row>
    <row r="6" spans="1:25" ht="14.5" x14ac:dyDescent="0.35">
      <c r="H6" s="35" t="s">
        <v>37</v>
      </c>
      <c r="I6" s="43">
        <f t="shared" ref="I6:P6" si="24">MIN(I1:I3)</f>
        <v>0</v>
      </c>
      <c r="J6" s="43">
        <f t="shared" si="24"/>
        <v>0</v>
      </c>
      <c r="K6" s="43">
        <f t="shared" si="24"/>
        <v>0</v>
      </c>
      <c r="L6" s="43">
        <f t="shared" si="24"/>
        <v>8.1681541406065925</v>
      </c>
      <c r="M6" s="37">
        <f t="shared" si="24"/>
        <v>6.0691000000000002E-2</v>
      </c>
      <c r="N6" s="37">
        <f t="shared" si="24"/>
        <v>6.2449999999999997E-3</v>
      </c>
      <c r="O6" s="37"/>
      <c r="P6" s="37">
        <f t="shared" si="24"/>
        <v>5.4905000000000002E-2</v>
      </c>
      <c r="Q6"/>
      <c r="R6" s="45">
        <f>MIN(R1:R3)</f>
        <v>1.2480418055241955</v>
      </c>
      <c r="S6" s="45">
        <f>MIN(S1:S3)</f>
        <v>0.12842136520239575</v>
      </c>
      <c r="U6" s="45">
        <f>MIN(U1:U3)</f>
        <v>1.2310766131635908</v>
      </c>
      <c r="W6" s="35"/>
      <c r="X6" s="35"/>
      <c r="Y6" s="37">
        <f>SUM(R6:U6)</f>
        <v>2.6075397838901822</v>
      </c>
    </row>
    <row r="7" spans="1:25" ht="14.5" x14ac:dyDescent="0.35">
      <c r="H7" s="35" t="s">
        <v>37</v>
      </c>
      <c r="I7" s="43">
        <f>MAX(I2:I6)</f>
        <v>89.857343050485923</v>
      </c>
      <c r="J7" s="43">
        <f>MAX(J2:J6)</f>
        <v>0</v>
      </c>
      <c r="K7" s="43">
        <f>MAX(K2:K6)</f>
        <v>1.9745028089074819</v>
      </c>
      <c r="L7" s="43">
        <f>MAX(L2:L6)</f>
        <v>100</v>
      </c>
      <c r="M7" s="37">
        <f>MAX(M1:M3)</f>
        <v>0.209506</v>
      </c>
      <c r="N7" s="37">
        <f>MAX(N1:N3)</f>
        <v>5.6140000000000002E-2</v>
      </c>
      <c r="O7" s="37"/>
      <c r="P7" s="37">
        <f>MAX(P1:P3)</f>
        <v>5.9866000000000003E-2</v>
      </c>
      <c r="Q7" s="37"/>
      <c r="R7" s="46">
        <f>MAX(R1:R3)</f>
        <v>43.30264686307661</v>
      </c>
      <c r="S7" s="46">
        <f>MAX(S1:S3)</f>
        <v>11.603536867169058</v>
      </c>
      <c r="T7" s="46"/>
      <c r="U7" s="46">
        <f>MAX(U1:U3)</f>
        <v>11.348275591234721</v>
      </c>
      <c r="V7" s="46"/>
      <c r="W7" s="35"/>
      <c r="X7" s="35">
        <f>MAX(X1:X3)</f>
        <v>100</v>
      </c>
      <c r="Y7" s="35">
        <f>MAX(Y1:Y3)</f>
        <v>66.254459321480397</v>
      </c>
    </row>
  </sheetData>
  <autoFilter ref="A1:U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Sites Assessment</vt:lpstr>
      <vt:lpstr>Calculations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Williamson</dc:creator>
  <cp:lastModifiedBy>Acton, David</cp:lastModifiedBy>
  <dcterms:created xsi:type="dcterms:W3CDTF">2015-12-04T10:36:28Z</dcterms:created>
  <dcterms:modified xsi:type="dcterms:W3CDTF">2021-10-01T15:57:38Z</dcterms:modified>
</cp:coreProperties>
</file>